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360" yWindow="60" windowWidth="15315" windowHeight="9750" firstSheet="1" activeTab="1"/>
  </bookViews>
  <sheets>
    <sheet name="Zmiany" sheetId="9" state="hidden" r:id="rId1"/>
    <sheet name="Arkusz1" sheetId="24" r:id="rId2"/>
  </sheets>
  <calcPr calcId="125725"/>
</workbook>
</file>

<file path=xl/calcChain.xml><?xml version="1.0" encoding="utf-8"?>
<calcChain xmlns="http://schemas.openxmlformats.org/spreadsheetml/2006/main">
  <c r="K7" i="24"/>
  <c r="M7" s="1"/>
  <c r="K6"/>
  <c r="M6"/>
  <c r="K5"/>
  <c r="M5"/>
  <c r="O5" l="1"/>
  <c r="Q5"/>
  <c r="O6"/>
  <c r="Q6"/>
  <c r="O7"/>
  <c r="Q7"/>
  <c r="T4"/>
  <c r="S4"/>
  <c r="R4"/>
  <c r="Q4"/>
  <c r="P4"/>
  <c r="O4"/>
  <c r="N4"/>
  <c r="M4"/>
  <c r="L4"/>
  <c r="K4"/>
  <c r="J4"/>
  <c r="I4"/>
  <c r="H4"/>
  <c r="G4"/>
  <c r="F4"/>
  <c r="E4"/>
  <c r="D4"/>
  <c r="C4"/>
  <c r="B4"/>
  <c r="A4"/>
  <c r="R7" l="1"/>
  <c r="S7" s="1"/>
  <c r="T7" s="1"/>
  <c r="R6"/>
  <c r="S6" s="1"/>
  <c r="T6" s="1"/>
  <c r="R5"/>
  <c r="S5" s="1"/>
  <c r="T5" s="1"/>
  <c r="T8" l="1"/>
  <c r="S8"/>
</calcChain>
</file>

<file path=xl/sharedStrings.xml><?xml version="1.0" encoding="utf-8"?>
<sst xmlns="http://schemas.openxmlformats.org/spreadsheetml/2006/main" count="100" uniqueCount="80">
  <si>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</si>
  <si>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</si>
  <si>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</si>
  <si>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</si>
  <si>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</si>
  <si>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</si>
  <si>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</si>
  <si>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</si>
  <si>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</si>
  <si>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</si>
  <si>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</si>
  <si>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</si>
  <si>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</si>
  <si>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</si>
  <si>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</si>
  <si>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</si>
  <si>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</si>
  <si>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</si>
  <si>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</si>
  <si>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</si>
  <si>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</si>
  <si>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</si>
  <si>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</si>
  <si>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</si>
  <si>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</si>
  <si>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</si>
  <si>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</si>
  <si>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</si>
  <si>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</si>
  <si>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</si>
  <si>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</si>
  <si>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</si>
  <si>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</si>
  <si>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</si>
  <si>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</si>
  <si>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</si>
  <si>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</si>
  <si>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</si>
  <si>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</si>
  <si>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</si>
  <si>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</si>
  <si>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</si>
  <si>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</si>
  <si>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</si>
  <si>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</si>
  <si>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</si>
  <si>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</si>
  <si>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</si>
  <si>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Załącznik nr 3 do SIWZ - Formularz cenowy</t>
  </si>
  <si>
    <t>Grupa taryfowa</t>
  </si>
  <si>
    <t>Liczba punktów poboru</t>
  </si>
  <si>
    <r>
      <t xml:space="preserve">Moc umowna
</t>
    </r>
    <r>
      <rPr>
        <sz val="9"/>
        <rFont val="Calibri"/>
        <family val="2"/>
        <charset val="238"/>
        <scheme val="minor"/>
      </rPr>
      <t>(kWh/h)</t>
    </r>
  </si>
  <si>
    <r>
      <rPr>
        <b/>
        <sz val="9"/>
        <rFont val="Calibri"/>
        <family val="2"/>
        <charset val="238"/>
        <scheme val="minor"/>
      </rPr>
      <t>Szacunkowe zapotrzebowanie na paliwo gazowe zwolnione 
z akcyzy</t>
    </r>
    <r>
      <rPr>
        <sz val="9"/>
        <rFont val="Calibri"/>
        <family val="2"/>
        <charset val="238"/>
        <scheme val="minor"/>
      </rPr>
      <t xml:space="preserve"> 
(kWh)</t>
    </r>
  </si>
  <si>
    <r>
      <rPr>
        <b/>
        <sz val="9"/>
        <rFont val="Calibri"/>
        <family val="2"/>
        <charset val="238"/>
        <scheme val="minor"/>
      </rPr>
      <t>Szacunkowe zapotrzebowanie na paliwo gazowe opodatkowane akcyzą 1,28 zł/GJ</t>
    </r>
    <r>
      <rPr>
        <sz val="9"/>
        <rFont val="Calibri"/>
        <family val="2"/>
        <charset val="238"/>
        <scheme val="minor"/>
      </rPr>
      <t xml:space="preserve">
(kWh)</t>
    </r>
  </si>
  <si>
    <r>
      <rPr>
        <b/>
        <sz val="9"/>
        <rFont val="Calibri"/>
        <family val="2"/>
        <charset val="238"/>
        <scheme val="minor"/>
      </rPr>
      <t>Szacunkowe zapotrzebowanie na paliwo gazowe łącznie</t>
    </r>
    <r>
      <rPr>
        <sz val="9"/>
        <rFont val="Calibri"/>
        <family val="2"/>
        <charset val="238"/>
        <scheme val="minor"/>
      </rPr>
      <t xml:space="preserve"> 
(kWh)</t>
    </r>
  </si>
  <si>
    <t>Liczba miesięcy</t>
  </si>
  <si>
    <t>Liczba dni</t>
  </si>
  <si>
    <t>Oddział dystrybucji</t>
  </si>
  <si>
    <t>Cena za gaz (zł netto)</t>
  </si>
  <si>
    <t>Cena za usługi dystrybucyjne (zł netto)</t>
  </si>
  <si>
    <t>CENA OFERTY 
(zł netto)</t>
  </si>
  <si>
    <t>CENA OFERTY 
(zł brutto)</t>
  </si>
  <si>
    <r>
      <rPr>
        <b/>
        <sz val="9"/>
        <rFont val="Calibri"/>
        <family val="2"/>
        <charset val="238"/>
        <scheme val="minor"/>
      </rPr>
      <t xml:space="preserve">Cena jednostkowa za gaz bez akcyzy
</t>
    </r>
    <r>
      <rPr>
        <sz val="9"/>
        <rFont val="Calibri"/>
        <family val="2"/>
        <charset val="238"/>
        <scheme val="minor"/>
      </rPr>
      <t xml:space="preserve">(gr/kWh)
</t>
    </r>
    <r>
      <rPr>
        <i/>
        <sz val="9"/>
        <rFont val="Calibri"/>
        <family val="2"/>
        <charset val="238"/>
        <scheme val="minor"/>
      </rPr>
      <t>(zaokrąglenie 
do 3 miejsc 
po przecinku)</t>
    </r>
  </si>
  <si>
    <r>
      <rPr>
        <b/>
        <sz val="9"/>
        <rFont val="Calibri"/>
        <family val="2"/>
        <charset val="238"/>
        <scheme val="minor"/>
      </rPr>
      <t>Abonament</t>
    </r>
    <r>
      <rPr>
        <sz val="9"/>
        <rFont val="Calibri"/>
        <family val="2"/>
        <charset val="238"/>
        <scheme val="minor"/>
      </rPr>
      <t xml:space="preserve"> 
(zł/m-c)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</si>
  <si>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rPr>
        <b/>
        <sz val="9"/>
        <rFont val="Calibri"/>
        <family val="2"/>
        <charset val="238"/>
        <scheme val="minor"/>
      </rPr>
      <t xml:space="preserve">Stawka opłaty stałej </t>
    </r>
    <r>
      <rPr>
        <sz val="9"/>
        <rFont val="Calibri"/>
        <family val="2"/>
        <charset val="238"/>
        <scheme val="minor"/>
      </rPr>
      <t xml:space="preserve">
a) (zł/m-c) 
dla grup taryfowych z ozn. 
W-1, W-2, W-3, W-4
b) (gr/(kWh/h) za h) 
dla grup taryfowych z ozn. 
W-5, W-6, W-7</t>
    </r>
  </si>
  <si>
    <r>
      <t xml:space="preserve">Stawka opłaty zmiennej 
</t>
    </r>
    <r>
      <rPr>
        <sz val="9"/>
        <rFont val="Calibri"/>
        <family val="2"/>
        <charset val="238"/>
        <scheme val="minor"/>
      </rPr>
      <t>(gr/kWh)</t>
    </r>
  </si>
  <si>
    <t>(suma kol. 13 
+ kol. 18)</t>
  </si>
  <si>
    <t>W-1.1</t>
  </si>
  <si>
    <t>nd.</t>
  </si>
  <si>
    <t>W-3.6</t>
  </si>
  <si>
    <t>W-4</t>
  </si>
  <si>
    <t>SUMA:</t>
  </si>
  <si>
    <r>
      <rPr>
        <b/>
        <sz val="9"/>
        <rFont val="Calibri"/>
        <family val="2"/>
        <charset val="238"/>
        <scheme val="minor"/>
      </rPr>
      <t>Łącznie usługi dystrybucyjne</t>
    </r>
    <r>
      <rPr>
        <sz val="9"/>
        <rFont val="Calibri"/>
        <family val="2"/>
        <charset val="238"/>
        <scheme val="minor"/>
      </rPr>
      <t xml:space="preserve"> (zł)
(kol. 15 + kol. 17)</t>
    </r>
  </si>
  <si>
    <r>
      <t xml:space="preserve">*Stawkę podatku akcyzowego 1,28 zł/GJ, która ma zastosowanie dla części zużycia paliwa gazowego przeznaczonej na cele opałowe (z wyłączeniem celów objętych zwolnieniem), przeliczono na gr/kWh zgodnie z obowiązującymi zasadami [Art. 89 ust. 1 pkt 13 oraz Art. 88 ust. 7 pkt 4 lit. a </t>
    </r>
    <r>
      <rPr>
        <i/>
        <sz val="12"/>
        <rFont val="Calibri"/>
        <family val="2"/>
        <charset val="238"/>
        <scheme val="minor"/>
      </rPr>
      <t>Ustawy o podatku akcyzowym</t>
    </r>
    <r>
      <rPr>
        <sz val="12"/>
        <rFont val="Calibri"/>
        <family val="2"/>
        <charset val="238"/>
        <scheme val="minor"/>
      </rPr>
      <t>] oraz przyjmując wartość ciepła spalania 39,5 MJ/m3.</t>
    </r>
  </si>
  <si>
    <r>
      <rPr>
        <b/>
        <sz val="9"/>
        <rFont val="Calibri"/>
        <family val="2"/>
        <charset val="238"/>
        <scheme val="minor"/>
      </rPr>
      <t>Łącznie opłata stała</t>
    </r>
    <r>
      <rPr>
        <sz val="9"/>
        <rFont val="Calibri"/>
        <family val="2"/>
        <charset val="238"/>
        <scheme val="minor"/>
      </rPr>
      <t xml:space="preserve"> (zł)
a) (kol. 2 × kol. 7 × kol. 14) 
dla grup taryfowych z ozn.
W-1, W-2, W-3, W-4
b) (kol. 3 × kol. 8 × 24 h × kol. 14) /100 
dla grup taryfowych z ozn.
W-5, W-6, W-7
</t>
    </r>
    <r>
      <rPr>
        <i/>
        <sz val="9"/>
        <rFont val="Calibri"/>
        <family val="2"/>
        <charset val="238"/>
        <scheme val="minor"/>
      </rPr>
      <t>(zaokrąglenie do 2 
miejsc po przecinku)</t>
    </r>
  </si>
  <si>
    <r>
      <rPr>
        <b/>
        <sz val="9"/>
        <rFont val="Calibri"/>
        <family val="2"/>
        <charset val="238"/>
        <scheme val="minor"/>
      </rPr>
      <t>Łącznie opłata zmienna</t>
    </r>
    <r>
      <rPr>
        <sz val="9"/>
        <rFont val="Calibri"/>
        <family val="2"/>
        <charset val="238"/>
        <scheme val="minor"/>
      </rPr>
      <t xml:space="preserve"> (zł)
(kol. 6 × kol. 16) /100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</si>
  <si>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t xml:space="preserve">(kol. 19) + podatek VAT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</si>
  <si>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rPr>
        <b/>
        <sz val="9"/>
        <rFont val="Calibri"/>
        <family val="2"/>
        <charset val="238"/>
        <scheme val="minor"/>
      </rPr>
      <t>Łącznie</t>
    </r>
    <r>
      <rPr>
        <sz val="9"/>
        <rFont val="Calibri"/>
        <family val="2"/>
        <charset val="238"/>
        <scheme val="minor"/>
      </rPr>
      <t xml:space="preserve"> (zł)
(kol. 4 × kol. 10) /100 + (kol. 5 × kol. 11) /100 + (kol. 2 × kol. 7 × kol. 12)
</t>
    </r>
    <r>
      <rPr>
        <i/>
        <sz val="9"/>
        <rFont val="Calibri"/>
        <family val="2"/>
        <charset val="238"/>
        <scheme val="minor"/>
      </rPr>
      <t xml:space="preserve">
(zaokrąglenie do 2 miejsc po przecinku)</t>
    </r>
  </si>
  <si>
    <r>
      <t xml:space="preserve">Cena jednostkowa za gaz z akcyzą 1,28 zł/GJ*
</t>
    </r>
    <r>
      <rPr>
        <sz val="9"/>
        <rFont val="Calibri"/>
        <family val="2"/>
        <charset val="238"/>
        <scheme val="minor"/>
      </rPr>
      <t>(gr/kWh)</t>
    </r>
    <r>
      <rPr>
        <b/>
        <sz val="9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(kol. 10 + 0,362)</t>
    </r>
  </si>
  <si>
    <t>PSG Sp. z o.o. - Warszawa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</si>
</sst>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0_ ;\-#,##0.00\ "/>
  </numFmts>
  <fonts count="1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"/>
  <sheetViews>
    <sheetView tabSelected="1" zoomScale="85" zoomScaleNormal="85" workbookViewId="0">
      <selection activeCell="A10" sqref="A10:I10"/>
    </sheetView>
  </sheetViews>
  <sheetFormatPr defaultRowHeight="12.75"/>
  <cols>
    <col min="1" max="1" width="7.28515625" style="30" customWidth="1"/>
    <col min="2" max="2" width="7.42578125" style="30" customWidth="1"/>
    <col min="3" max="3" width="7.140625" style="30" customWidth="1"/>
    <col min="4" max="5" width="14.140625" style="30" customWidth="1"/>
    <col min="6" max="6" width="13.28515625" style="30" customWidth="1"/>
    <col min="7" max="7" width="7.140625" style="30" customWidth="1"/>
    <col min="8" max="8" width="6.42578125" style="30" customWidth="1"/>
    <col min="9" max="9" width="20.7109375" style="30" bestFit="1" customWidth="1"/>
    <col min="10" max="12" width="12.28515625" style="30" customWidth="1"/>
    <col min="13" max="13" width="15.7109375" style="30" customWidth="1"/>
    <col min="14" max="14" width="20" style="30" customWidth="1"/>
    <col min="15" max="15" width="18.85546875" style="30" customWidth="1"/>
    <col min="16" max="16" width="12.140625" style="30" customWidth="1"/>
    <col min="17" max="17" width="15.28515625" style="30" customWidth="1"/>
    <col min="18" max="18" width="13.28515625" style="30" customWidth="1"/>
    <col min="19" max="19" width="12.28515625" style="30" customWidth="1"/>
    <col min="20" max="20" width="11" style="30" customWidth="1"/>
    <col min="24" max="24" width="9.85546875" bestFit="1" customWidth="1"/>
  </cols>
  <sheetData>
    <row r="1" spans="1:20" ht="15.75" customHeight="1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24" customHeight="1">
      <c r="A2" s="42" t="s">
        <v>49</v>
      </c>
      <c r="B2" s="42" t="s">
        <v>50</v>
      </c>
      <c r="C2" s="42" t="s">
        <v>51</v>
      </c>
      <c r="D2" s="43" t="s">
        <v>52</v>
      </c>
      <c r="E2" s="43" t="s">
        <v>53</v>
      </c>
      <c r="F2" s="43" t="s">
        <v>54</v>
      </c>
      <c r="G2" s="42" t="s">
        <v>55</v>
      </c>
      <c r="H2" s="42" t="s">
        <v>56</v>
      </c>
      <c r="I2" s="42" t="s">
        <v>57</v>
      </c>
      <c r="J2" s="40" t="s">
        <v>58</v>
      </c>
      <c r="K2" s="40"/>
      <c r="L2" s="40"/>
      <c r="M2" s="40"/>
      <c r="N2" s="40" t="s">
        <v>59</v>
      </c>
      <c r="O2" s="40"/>
      <c r="P2" s="40"/>
      <c r="Q2" s="40"/>
      <c r="R2" s="40"/>
      <c r="S2" s="18" t="s">
        <v>60</v>
      </c>
      <c r="T2" s="18" t="s">
        <v>61</v>
      </c>
    </row>
    <row r="3" spans="1:20" ht="153" customHeight="1">
      <c r="A3" s="42"/>
      <c r="B3" s="42"/>
      <c r="C3" s="42"/>
      <c r="D3" s="43"/>
      <c r="E3" s="43"/>
      <c r="F3" s="43"/>
      <c r="G3" s="42"/>
      <c r="H3" s="42"/>
      <c r="I3" s="42"/>
      <c r="J3" s="19" t="s">
        <v>62</v>
      </c>
      <c r="K3" s="35" t="s">
        <v>78</v>
      </c>
      <c r="L3" s="19" t="s">
        <v>63</v>
      </c>
      <c r="M3" s="36" t="s">
        <v>77</v>
      </c>
      <c r="N3" s="19" t="s">
        <v>64</v>
      </c>
      <c r="O3" s="36" t="s">
        <v>74</v>
      </c>
      <c r="P3" s="20" t="s">
        <v>65</v>
      </c>
      <c r="Q3" s="36" t="s">
        <v>75</v>
      </c>
      <c r="R3" s="34" t="s">
        <v>72</v>
      </c>
      <c r="S3" s="19" t="s">
        <v>66</v>
      </c>
      <c r="T3" s="36" t="s">
        <v>76</v>
      </c>
    </row>
    <row r="4" spans="1:20" ht="12.75" customHeight="1">
      <c r="A4" s="21" t="str">
        <f>"-1-"</f>
        <v>-1-</v>
      </c>
      <c r="B4" s="21" t="str">
        <f>"-2-"</f>
        <v>-2-</v>
      </c>
      <c r="C4" s="21" t="str">
        <f>"-3-"</f>
        <v>-3-</v>
      </c>
      <c r="D4" s="21" t="str">
        <f>"-4-"</f>
        <v>-4-</v>
      </c>
      <c r="E4" s="21" t="str">
        <f>"-5-"</f>
        <v>-5-</v>
      </c>
      <c r="F4" s="21" t="str">
        <f>"-6-"</f>
        <v>-6-</v>
      </c>
      <c r="G4" s="21" t="str">
        <f>"-7-"</f>
        <v>-7-</v>
      </c>
      <c r="H4" s="21" t="str">
        <f>"-8-"</f>
        <v>-8-</v>
      </c>
      <c r="I4" s="21" t="str">
        <f>"-9-"</f>
        <v>-9-</v>
      </c>
      <c r="J4" s="21" t="str">
        <f>"-10-"</f>
        <v>-10-</v>
      </c>
      <c r="K4" s="21" t="str">
        <f>"-11-"</f>
        <v>-11-</v>
      </c>
      <c r="L4" s="21" t="str">
        <f>"-12-"</f>
        <v>-12-</v>
      </c>
      <c r="M4" s="21" t="str">
        <f>"-13-"</f>
        <v>-13-</v>
      </c>
      <c r="N4" s="21" t="str">
        <f>"-14-"</f>
        <v>-14-</v>
      </c>
      <c r="O4" s="21" t="str">
        <f>"-15-"</f>
        <v>-15-</v>
      </c>
      <c r="P4" s="21" t="str">
        <f>"-16-"</f>
        <v>-16-</v>
      </c>
      <c r="Q4" s="21" t="str">
        <f>"-17-"</f>
        <v>-17-</v>
      </c>
      <c r="R4" s="21" t="str">
        <f>"-18-"</f>
        <v>-18-</v>
      </c>
      <c r="S4" s="21" t="str">
        <f>"-19-"</f>
        <v>-19-</v>
      </c>
      <c r="T4" s="21" t="str">
        <f>"-20-"</f>
        <v>-20-</v>
      </c>
    </row>
    <row r="5" spans="1:20" ht="32.25" customHeight="1">
      <c r="A5" s="22" t="s">
        <v>67</v>
      </c>
      <c r="B5" s="22">
        <v>1</v>
      </c>
      <c r="C5" s="23" t="s">
        <v>68</v>
      </c>
      <c r="D5" s="24">
        <v>0</v>
      </c>
      <c r="E5" s="24">
        <v>0</v>
      </c>
      <c r="F5" s="24">
        <v>0</v>
      </c>
      <c r="G5" s="24">
        <v>30</v>
      </c>
      <c r="H5" s="24" t="s">
        <v>68</v>
      </c>
      <c r="I5" s="25" t="s">
        <v>79</v>
      </c>
      <c r="J5" s="26"/>
      <c r="K5" s="27" t="str">
        <f>IF(ROUND(J5,3)=0,"",ROUND(J5,3)+0.362)</f>
        <v/>
      </c>
      <c r="L5" s="28"/>
      <c r="M5" s="29" t="str">
        <f>IF(ROUND(J5,3)&gt;0,ROUND(D5*ROUND(J5,3)/100+E5*K5/100+ROUND(L5,2)*G5*B5,2),"")</f>
        <v/>
      </c>
      <c r="N5" s="27">
        <v>3.8</v>
      </c>
      <c r="O5" s="29">
        <f t="shared" ref="O5:O7" si="0">ROUND(IF(VALUE(MID(A5,3,1))&lt;5,B5*N5*G5,(H5*24*C5*N5)/100),2)</f>
        <v>114</v>
      </c>
      <c r="P5" s="27">
        <v>4.4880000000000004</v>
      </c>
      <c r="Q5" s="29">
        <f t="shared" ref="Q5:Q7" si="1">ROUND(P5*F5/100,2)</f>
        <v>0</v>
      </c>
      <c r="R5" s="29">
        <f>O5+Q5</f>
        <v>114</v>
      </c>
      <c r="S5" s="29" t="str">
        <f>IF(J5&gt;0,M5+R5,"")</f>
        <v/>
      </c>
      <c r="T5" s="29" t="str">
        <f>IF(J5&gt;0,ROUND(S5*1.23,2),"")</f>
        <v/>
      </c>
    </row>
    <row r="6" spans="1:20" ht="32.25" customHeight="1">
      <c r="A6" s="22" t="s">
        <v>69</v>
      </c>
      <c r="B6" s="22">
        <v>5</v>
      </c>
      <c r="C6" s="23" t="s">
        <v>68</v>
      </c>
      <c r="D6" s="24">
        <v>42780</v>
      </c>
      <c r="E6" s="24">
        <v>387879</v>
      </c>
      <c r="F6" s="24">
        <v>430659</v>
      </c>
      <c r="G6" s="24">
        <v>30</v>
      </c>
      <c r="H6" s="24" t="s">
        <v>68</v>
      </c>
      <c r="I6" s="25" t="s">
        <v>79</v>
      </c>
      <c r="J6" s="26"/>
      <c r="K6" s="27" t="str">
        <f t="shared" ref="K6:K7" si="2">IF(ROUND(J6,3)=0,"",ROUND(J6,3)+0.362)</f>
        <v/>
      </c>
      <c r="L6" s="28"/>
      <c r="M6" s="29" t="str">
        <f t="shared" ref="M6:M7" si="3">IF(ROUND(J6,3)&gt;0,ROUND(D6*ROUND(J6,3)/100+E6*K6/100+ROUND(L6,2)*G6*B6,2),"")</f>
        <v/>
      </c>
      <c r="N6" s="27">
        <v>40.06</v>
      </c>
      <c r="O6" s="29">
        <f t="shared" si="0"/>
        <v>6009</v>
      </c>
      <c r="P6" s="27">
        <v>2.4889999999999999</v>
      </c>
      <c r="Q6" s="29">
        <f t="shared" si="1"/>
        <v>10719.1</v>
      </c>
      <c r="R6" s="29">
        <f t="shared" ref="R6:R7" si="4">O6+Q6</f>
        <v>16728.099999999999</v>
      </c>
      <c r="S6" s="29" t="str">
        <f t="shared" ref="S6:S7" si="5">IF(J6&gt;0,M6+R6,"")</f>
        <v/>
      </c>
      <c r="T6" s="29" t="str">
        <f t="shared" ref="T6:T7" si="6">IF(J6&gt;0,ROUND(S6*1.23,2),"")</f>
        <v/>
      </c>
    </row>
    <row r="7" spans="1:20" ht="32.25" customHeight="1">
      <c r="A7" s="22" t="s">
        <v>70</v>
      </c>
      <c r="B7" s="22">
        <v>2</v>
      </c>
      <c r="C7" s="23" t="s">
        <v>68</v>
      </c>
      <c r="D7" s="24">
        <v>376119</v>
      </c>
      <c r="E7" s="24">
        <v>268221</v>
      </c>
      <c r="F7" s="24">
        <v>644340</v>
      </c>
      <c r="G7" s="24">
        <v>30</v>
      </c>
      <c r="H7" s="24" t="s">
        <v>68</v>
      </c>
      <c r="I7" s="25" t="s">
        <v>79</v>
      </c>
      <c r="J7" s="26"/>
      <c r="K7" s="27" t="str">
        <f t="shared" si="2"/>
        <v/>
      </c>
      <c r="L7" s="28"/>
      <c r="M7" s="29" t="str">
        <f t="shared" si="3"/>
        <v/>
      </c>
      <c r="N7" s="27">
        <v>222.34</v>
      </c>
      <c r="O7" s="29">
        <f t="shared" si="0"/>
        <v>13340.4</v>
      </c>
      <c r="P7" s="27">
        <v>2.456</v>
      </c>
      <c r="Q7" s="29">
        <f t="shared" si="1"/>
        <v>15824.99</v>
      </c>
      <c r="R7" s="29">
        <f t="shared" si="4"/>
        <v>29165.39</v>
      </c>
      <c r="S7" s="29" t="str">
        <f t="shared" si="5"/>
        <v/>
      </c>
      <c r="T7" s="29" t="str">
        <f t="shared" si="6"/>
        <v/>
      </c>
    </row>
    <row r="8" spans="1:20" ht="28.5" customHeight="1">
      <c r="R8" s="32" t="s">
        <v>71</v>
      </c>
      <c r="S8" s="33" t="str">
        <f>IF(SUM(S5:S7)&gt;0,SUM(S5:S7),"")</f>
        <v/>
      </c>
      <c r="T8" s="33" t="str">
        <f>IF(SUM(T5:T7)&gt;0,SUM(T5:T7),"")</f>
        <v/>
      </c>
    </row>
    <row r="10" spans="1:20" ht="68.25" customHeight="1">
      <c r="A10" s="37" t="s">
        <v>73</v>
      </c>
      <c r="B10" s="38"/>
      <c r="C10" s="38"/>
      <c r="D10" s="38"/>
      <c r="E10" s="38"/>
      <c r="F10" s="38"/>
      <c r="G10" s="38"/>
      <c r="H10" s="38"/>
      <c r="I10" s="39"/>
    </row>
    <row r="35" spans="10:10">
      <c r="J35" s="31"/>
    </row>
  </sheetData>
  <sheetProtection password="CC71" sheet="1" objects="1" scenarios="1"/>
  <protectedRanges>
    <protectedRange sqref="L5:L7" name="Rozstęp2"/>
    <protectedRange sqref="J5:J7" name="Rozstęp1"/>
  </protectedRanges>
  <mergeCells count="13">
    <mergeCell ref="A10:I10"/>
    <mergeCell ref="J2:M2"/>
    <mergeCell ref="N2:R2"/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Newpower</cp:lastModifiedBy>
  <cp:lastPrinted>2016-03-31T08:33:14Z</cp:lastPrinted>
  <dcterms:created xsi:type="dcterms:W3CDTF">2010-01-11T11:46:38Z</dcterms:created>
  <dcterms:modified xsi:type="dcterms:W3CDTF">2016-03-31T08:33:24Z</dcterms:modified>
</cp:coreProperties>
</file>